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50" windowWidth="7935" windowHeight="7650" activeTab="0"/>
  </bookViews>
  <sheets>
    <sheet name="Sheet1" sheetId="1" r:id="rId1"/>
  </sheets>
  <definedNames>
    <definedName name="_xlnm.Print_Area" localSheetId="0">'Sheet1'!$B$1:$D$38</definedName>
  </definedNames>
  <calcPr fullCalcOnLoad="1"/>
</workbook>
</file>

<file path=xl/sharedStrings.xml><?xml version="1.0" encoding="utf-8"?>
<sst xmlns="http://schemas.openxmlformats.org/spreadsheetml/2006/main" count="46" uniqueCount="45">
  <si>
    <t>値</t>
  </si>
  <si>
    <t>正常値</t>
  </si>
  <si>
    <t>年齢　（歳）</t>
  </si>
  <si>
    <t>性別 (男性：m；　女性：f)</t>
  </si>
  <si>
    <t>身長　(cm）</t>
  </si>
  <si>
    <t>体重　（kg）</t>
  </si>
  <si>
    <t>血清クレアチニン値（mg/dl）</t>
  </si>
  <si>
    <t>男性： 0.8 - 1.2 mg/dl
女性： 0.6 - 0.9 mg/dl</t>
  </si>
  <si>
    <t>血清 シスタチン C (Cys-C) 値（mg/dl）</t>
  </si>
  <si>
    <t>男性： 0.63 - 0.95 mg/dl
女性： 0.56 - 0.87 mg/dl</t>
  </si>
  <si>
    <t>肥満：　BMI ＞25</t>
  </si>
  <si>
    <t>目標体重　（BMI 22 として計算）</t>
  </si>
  <si>
    <r>
      <t xml:space="preserve">肥満指数：BMI </t>
    </r>
    <r>
      <rPr>
        <u val="single"/>
        <sz val="11"/>
        <rFont val="ＭＳ Ｐゴシック"/>
        <family val="3"/>
      </rPr>
      <t>&gt;</t>
    </r>
    <r>
      <rPr>
        <sz val="11"/>
        <rFont val="ＭＳ Ｐゴシック"/>
        <family val="0"/>
      </rPr>
      <t xml:space="preserve"> 25</t>
    </r>
  </si>
  <si>
    <r>
      <t>BMI = 体重（kg）／［身長 （m）］</t>
    </r>
    <r>
      <rPr>
        <vertAlign val="superscript"/>
        <sz val="11"/>
        <rFont val="ＭＳ Ｐゴシック"/>
        <family val="3"/>
      </rPr>
      <t>2</t>
    </r>
  </si>
  <si>
    <t>Jelliffeの式</t>
  </si>
  <si>
    <t>Cockcroft-Gaultの式</t>
  </si>
  <si>
    <t>Jellifｆe の式</t>
  </si>
  <si>
    <t>CLcr (min/ml) ＝[98－[0.8×(年齢－20)] X [1-(性別 X 0.1)] ／SCr X (BSA /1.73)</t>
  </si>
  <si>
    <t>性別； 男性：0； 女性：1、BSA：体表面積</t>
  </si>
  <si>
    <t>Cockcroft-Gault の式</t>
  </si>
  <si>
    <t>DuBois and Duboisの方法</t>
  </si>
  <si>
    <t>m</t>
  </si>
  <si>
    <t>改訂 MDRD 簡易式</t>
  </si>
  <si>
    <r>
      <t>Ccr=0.741x175x［年齢］</t>
    </r>
    <r>
      <rPr>
        <vertAlign val="superscript"/>
        <sz val="11"/>
        <rFont val="ＭＳ Ｐゴシック"/>
        <family val="3"/>
      </rPr>
      <t>-0.203</t>
    </r>
    <r>
      <rPr>
        <sz val="11"/>
        <rFont val="ＭＳ Ｐゴシック"/>
        <family val="0"/>
      </rPr>
      <t>x［Scr］</t>
    </r>
    <r>
      <rPr>
        <vertAlign val="superscript"/>
        <sz val="11"/>
        <rFont val="ＭＳ Ｐゴシック"/>
        <family val="3"/>
      </rPr>
      <t>-1.154</t>
    </r>
    <r>
      <rPr>
        <sz val="11"/>
        <rFont val="ＭＳ Ｐゴシック"/>
        <family val="0"/>
      </rPr>
      <t>　（女性：x 0.742）</t>
    </r>
  </si>
  <si>
    <r>
      <t>BMI (kg/m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)</t>
    </r>
  </si>
  <si>
    <r>
      <t>体表面積（m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）</t>
    </r>
  </si>
  <si>
    <t>クレアチニンクリアランス（ml/min）</t>
  </si>
  <si>
    <t>クレアチニンクリアランス（ml/min）</t>
  </si>
  <si>
    <t>CLcr (min/ml) ＝［(140－年齢) x 体重］　X  [ (1-(性別 x 0.15)] ／（0.814 x SCr x 10 x 1000/113.12）</t>
  </si>
  <si>
    <r>
      <t>Hoek</t>
    </r>
    <r>
      <rPr>
        <sz val="11"/>
        <rFont val="ＭＳ Ｐゴシック"/>
        <family val="0"/>
      </rPr>
      <t xml:space="preserve"> FJ, Kemperman FA, Krediet RT. Nephrol Dial Transplant 2003, 18:2024-2031.</t>
    </r>
  </si>
  <si>
    <r>
      <t xml:space="preserve">Rule </t>
    </r>
    <r>
      <rPr>
        <sz val="11"/>
        <rFont val="ＭＳ Ｐゴシック"/>
        <family val="0"/>
      </rPr>
      <t>AD, Bergstralh EJ, Slezak JM, Bergert J, Larson TS. Kidney Int. 2006, 69:399-405.</t>
    </r>
  </si>
  <si>
    <r>
      <t>体表面積（m</t>
    </r>
    <r>
      <rPr>
        <vertAlign val="superscript"/>
        <sz val="9"/>
        <color indexed="8"/>
        <rFont val="ＭＳ Ｐゴシック"/>
        <family val="3"/>
      </rPr>
      <t>2</t>
    </r>
    <r>
      <rPr>
        <sz val="9"/>
        <color indexed="8"/>
        <rFont val="ＭＳ Ｐゴシック"/>
        <family val="3"/>
      </rPr>
      <t>）=0.007184 X 体重（Kg）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 xml:space="preserve"> X  身長（cm）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 xml:space="preserve"> 　（DuBois and DuBoisの方法） </t>
    </r>
  </si>
  <si>
    <t>DuBois D, DuBois EF. Arch Intern Med. 1916, 17:863–871.</t>
  </si>
  <si>
    <r>
      <t>岐大方式</t>
    </r>
    <r>
      <rPr>
        <sz val="11"/>
        <rFont val="ＭＳ Ｐゴシック"/>
        <family val="0"/>
      </rPr>
      <t>：　Suzuki et al. Prediction of serum vancomycin concentration from cystatin C-based renal function in critically ill patients. (in submission)</t>
    </r>
  </si>
  <si>
    <t>Molecular weight of Cr=113.12</t>
  </si>
  <si>
    <r>
      <t>eGFR (推算GFR）（ml/min/1.73m</t>
    </r>
    <r>
      <rPr>
        <b/>
        <vertAlign val="superscript"/>
        <sz val="11"/>
        <rFont val="ＭＳ Ｐゴシック"/>
        <family val="3"/>
      </rPr>
      <t>2</t>
    </r>
    <r>
      <rPr>
        <b/>
        <sz val="11"/>
        <rFont val="ＭＳ Ｐゴシック"/>
        <family val="0"/>
      </rPr>
      <t>）</t>
    </r>
  </si>
  <si>
    <t>SCr からの推測式</t>
  </si>
  <si>
    <t>シスタチンC からの推測式</t>
  </si>
  <si>
    <r>
      <t>eGFR (推算GFR）（ml/min/1.73m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）</t>
    </r>
  </si>
  <si>
    <r>
      <t>eGFR (推算GFR）（ml/min/1.73m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）</t>
    </r>
  </si>
  <si>
    <t>改訂 MDRD 簡易式　－－－－－－-　日本腎臓学会</t>
  </si>
  <si>
    <r>
      <t xml:space="preserve">Cys-C から推測: </t>
    </r>
    <r>
      <rPr>
        <b/>
        <u val="single"/>
        <sz val="10"/>
        <color indexed="10"/>
        <rFont val="ＭＳ Ｐゴシック"/>
        <family val="3"/>
      </rPr>
      <t>Hoek らの式</t>
    </r>
    <r>
      <rPr>
        <u val="single"/>
        <sz val="10"/>
        <color indexed="12"/>
        <rFont val="ＭＳ Ｐゴシック"/>
        <family val="3"/>
      </rPr>
      <t xml:space="preserve">
((80.35/Cys-C)-4.32)*BSA/1.73</t>
    </r>
  </si>
  <si>
    <r>
      <t xml:space="preserve">Cys-C から推測: </t>
    </r>
    <r>
      <rPr>
        <b/>
        <u val="single"/>
        <sz val="10"/>
        <color indexed="10"/>
        <rFont val="ＭＳ Ｐゴシック"/>
        <family val="3"/>
      </rPr>
      <t>Rule らの式</t>
    </r>
    <r>
      <rPr>
        <u val="single"/>
        <sz val="10"/>
        <color indexed="12"/>
        <rFont val="ＭＳ Ｐゴシック"/>
        <family val="3"/>
      </rPr>
      <t xml:space="preserve">
66.8 x [CysC]</t>
    </r>
    <r>
      <rPr>
        <u val="single"/>
        <vertAlign val="superscript"/>
        <sz val="10"/>
        <color indexed="12"/>
        <rFont val="ＭＳ Ｐゴシック"/>
        <family val="3"/>
      </rPr>
      <t xml:space="preserve"> -1.3</t>
    </r>
    <r>
      <rPr>
        <u val="single"/>
        <sz val="10"/>
        <color indexed="12"/>
        <rFont val="ＭＳ Ｐゴシック"/>
        <family val="3"/>
      </rPr>
      <t xml:space="preserve"> （mL/min)</t>
    </r>
  </si>
  <si>
    <r>
      <t xml:space="preserve">Cys-C から推測: </t>
    </r>
    <r>
      <rPr>
        <b/>
        <u val="single"/>
        <sz val="11"/>
        <color indexed="10"/>
        <rFont val="ＭＳ Ｐゴシック"/>
        <family val="3"/>
      </rPr>
      <t>岐大方式</t>
    </r>
    <r>
      <rPr>
        <b/>
        <u val="single"/>
        <sz val="11"/>
        <color indexed="12"/>
        <rFont val="ＭＳ Ｐゴシック"/>
        <family val="3"/>
      </rPr>
      <t xml:space="preserve">
83.865×[Cys-C]</t>
    </r>
    <r>
      <rPr>
        <b/>
        <u val="single"/>
        <vertAlign val="superscript"/>
        <sz val="11"/>
        <color indexed="12"/>
        <rFont val="ＭＳ Ｐゴシック"/>
        <family val="3"/>
      </rPr>
      <t>-1.283</t>
    </r>
  </si>
  <si>
    <t>日本腎臓学会推奨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</si>
</sst>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1"/>
      <color indexed="17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b/>
      <sz val="10"/>
      <color indexed="12"/>
      <name val="ＭＳ Ｐゴシック"/>
      <family val="3"/>
    </font>
    <font>
      <b/>
      <sz val="12"/>
      <color indexed="12"/>
      <name val="Arial"/>
      <family val="2"/>
    </font>
    <font>
      <u val="single"/>
      <sz val="11"/>
      <color indexed="12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b/>
      <sz val="12"/>
      <color indexed="12"/>
      <name val="ＭＳ Ｐゴシック"/>
      <family val="3"/>
    </font>
    <font>
      <vertAlign val="superscript"/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9"/>
      <color indexed="8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0"/>
      <color indexed="16"/>
      <name val="ＭＳ Ｐゴシック"/>
      <family val="3"/>
    </font>
    <font>
      <sz val="12"/>
      <name val="Arial"/>
      <family val="2"/>
    </font>
    <font>
      <b/>
      <u val="single"/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vertAlign val="superscript"/>
      <sz val="11"/>
      <name val="ＭＳ Ｐゴシック"/>
      <family val="3"/>
    </font>
    <font>
      <b/>
      <u val="single"/>
      <vertAlign val="superscript"/>
      <sz val="11"/>
      <color indexed="12"/>
      <name val="ＭＳ Ｐゴシック"/>
      <family val="3"/>
    </font>
    <font>
      <u val="single"/>
      <vertAlign val="superscript"/>
      <sz val="10"/>
      <color indexed="12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>
        <color indexed="10"/>
      </top>
      <bottom style="medium">
        <color indexed="10"/>
      </bottom>
    </border>
    <border>
      <left style="thin"/>
      <right style="medium"/>
      <top style="medium">
        <color indexed="10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 style="medium"/>
      <top>
        <color indexed="63"/>
      </top>
      <bottom>
        <color indexed="63"/>
      </bottom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7" fillId="0" borderId="0" xfId="0" applyFont="1" applyAlignment="1" quotePrefix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21" fillId="0" borderId="0" xfId="0" applyFont="1" applyBorder="1" applyAlignment="1">
      <alignment horizontal="left" vertical="center" wrapText="1" indent="1"/>
    </xf>
    <xf numFmtId="0" fontId="0" fillId="3" borderId="9" xfId="0" applyFont="1" applyFill="1" applyBorder="1" applyAlignment="1">
      <alignment horizontal="left" vertical="center"/>
    </xf>
    <xf numFmtId="176" fontId="22" fillId="3" borderId="10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2" fontId="22" fillId="3" borderId="5" xfId="0" applyNumberFormat="1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176" fontId="22" fillId="3" borderId="12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left" vertical="center"/>
    </xf>
    <xf numFmtId="176" fontId="22" fillId="3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indent="2"/>
    </xf>
    <xf numFmtId="176" fontId="4" fillId="3" borderId="15" xfId="0" applyNumberFormat="1" applyFont="1" applyFill="1" applyBorder="1" applyAlignment="1">
      <alignment horizontal="center" vertical="center"/>
    </xf>
    <xf numFmtId="0" fontId="24" fillId="3" borderId="16" xfId="16" applyFont="1" applyFill="1" applyBorder="1" applyAlignment="1">
      <alignment vertical="center" wrapText="1"/>
    </xf>
    <xf numFmtId="0" fontId="24" fillId="3" borderId="17" xfId="16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left" vertical="center"/>
    </xf>
    <xf numFmtId="0" fontId="20" fillId="3" borderId="19" xfId="16" applyFont="1" applyFill="1" applyBorder="1" applyAlignment="1">
      <alignment vertical="center"/>
    </xf>
    <xf numFmtId="0" fontId="8" fillId="0" borderId="20" xfId="16" applyFont="1" applyFill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20" fillId="3" borderId="22" xfId="16" applyFont="1" applyFill="1" applyBorder="1" applyAlignment="1">
      <alignment vertical="center" wrapText="1"/>
    </xf>
    <xf numFmtId="0" fontId="24" fillId="3" borderId="8" xfId="16" applyFont="1" applyFill="1" applyBorder="1" applyAlignment="1">
      <alignment vertical="center"/>
    </xf>
    <xf numFmtId="0" fontId="24" fillId="3" borderId="22" xfId="16" applyFont="1" applyFill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2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top" wrapText="1"/>
    </xf>
    <xf numFmtId="0" fontId="0" fillId="3" borderId="26" xfId="0" applyFont="1" applyFill="1" applyBorder="1" applyAlignment="1">
      <alignment horizontal="center" vertical="center"/>
    </xf>
    <xf numFmtId="0" fontId="8" fillId="3" borderId="22" xfId="16" applyFill="1" applyBorder="1" applyAlignment="1">
      <alignment vertical="center"/>
    </xf>
    <xf numFmtId="176" fontId="22" fillId="3" borderId="5" xfId="0" applyNumberFormat="1" applyFont="1" applyFill="1" applyBorder="1" applyAlignment="1">
      <alignment horizontal="center" vertical="center"/>
    </xf>
    <xf numFmtId="177" fontId="22" fillId="3" borderId="22" xfId="0" applyNumberFormat="1" applyFont="1" applyFill="1" applyBorder="1" applyAlignment="1">
      <alignment horizontal="center" vertical="center"/>
    </xf>
    <xf numFmtId="176" fontId="22" fillId="0" borderId="27" xfId="0" applyNumberFormat="1" applyFont="1" applyFill="1" applyBorder="1" applyAlignment="1">
      <alignment horizontal="center" vertical="center"/>
    </xf>
    <xf numFmtId="177" fontId="22" fillId="0" borderId="20" xfId="0" applyNumberFormat="1" applyFont="1" applyFill="1" applyBorder="1" applyAlignment="1">
      <alignment horizontal="center" vertical="center"/>
    </xf>
    <xf numFmtId="176" fontId="22" fillId="3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8</xdr:row>
      <xdr:rowOff>104775</xdr:rowOff>
    </xdr:from>
    <xdr:to>
      <xdr:col>2</xdr:col>
      <xdr:colOff>276225</xdr:colOff>
      <xdr:row>8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1409700" y="2400300"/>
          <a:ext cx="1666875" cy="247650"/>
        </a:xfrm>
        <a:prstGeom prst="downArrow">
          <a:avLst/>
        </a:prstGeom>
        <a:solidFill>
          <a:srgbClr val="CCFFCC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66675</xdr:rowOff>
    </xdr:from>
    <xdr:to>
      <xdr:col>3</xdr:col>
      <xdr:colOff>1381125</xdr:colOff>
      <xdr:row>0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3286125" y="66675"/>
          <a:ext cx="1609725" cy="238125"/>
        </a:xfrm>
        <a:prstGeom prst="wedgeRoundRectCallout">
          <a:avLst>
            <a:gd name="adj1" fmla="val -42912"/>
            <a:gd name="adj2" fmla="val 2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この欄に数値を入力</a:t>
          </a:r>
        </a:p>
      </xdr:txBody>
    </xdr:sp>
    <xdr:clientData/>
  </xdr:twoCellAnchor>
  <xdr:twoCellAnchor>
    <xdr:from>
      <xdr:col>4</xdr:col>
      <xdr:colOff>9525</xdr:colOff>
      <xdr:row>13</xdr:row>
      <xdr:rowOff>66675</xdr:rowOff>
    </xdr:from>
    <xdr:to>
      <xdr:col>5</xdr:col>
      <xdr:colOff>9525</xdr:colOff>
      <xdr:row>13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5705475" y="3762375"/>
          <a:ext cx="24765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K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35.625" style="0" customWidth="1"/>
    <col min="3" max="3" width="9.375" style="0" customWidth="1"/>
    <col min="4" max="4" width="28.625" style="0" customWidth="1"/>
    <col min="5" max="5" width="3.25390625" style="16" customWidth="1"/>
  </cols>
  <sheetData>
    <row r="1" ht="30" customHeight="1" thickBot="1"/>
    <row r="2" spans="2:141" ht="15.75" customHeight="1">
      <c r="B2" s="1"/>
      <c r="C2" s="2" t="s">
        <v>0</v>
      </c>
      <c r="D2" s="3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2:141" ht="18.75" customHeight="1">
      <c r="B3" s="4" t="s">
        <v>2</v>
      </c>
      <c r="C3" s="5">
        <v>50</v>
      </c>
      <c r="D3" s="54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</row>
    <row r="4" spans="2:141" ht="18.75" customHeight="1">
      <c r="B4" s="4" t="s">
        <v>3</v>
      </c>
      <c r="C4" s="23" t="s">
        <v>21</v>
      </c>
      <c r="D4" s="55"/>
      <c r="E4" s="1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2:141" ht="18.75" customHeight="1">
      <c r="B5" s="6" t="s">
        <v>4</v>
      </c>
      <c r="C5" s="5">
        <v>177.7</v>
      </c>
      <c r="D5" s="55"/>
      <c r="E5" s="17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2:141" ht="18.75" customHeight="1">
      <c r="B6" s="6" t="s">
        <v>5</v>
      </c>
      <c r="C6" s="5">
        <v>60.8</v>
      </c>
      <c r="D6" s="56"/>
      <c r="E6" s="1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5" ht="30" customHeight="1">
      <c r="B7" s="7" t="s">
        <v>6</v>
      </c>
      <c r="C7" s="8">
        <v>0.57</v>
      </c>
      <c r="D7" s="9" t="s">
        <v>7</v>
      </c>
      <c r="E7" s="17"/>
    </row>
    <row r="8" spans="2:5" s="53" customFormat="1" ht="30" customHeight="1" thickBot="1">
      <c r="B8" s="49" t="s">
        <v>8</v>
      </c>
      <c r="C8" s="50">
        <v>1.9</v>
      </c>
      <c r="D8" s="51" t="s">
        <v>9</v>
      </c>
      <c r="E8" s="52"/>
    </row>
    <row r="9" spans="2:5" ht="33.75" customHeight="1" thickBot="1">
      <c r="B9" s="21"/>
      <c r="C9" s="22"/>
      <c r="D9" s="25" t="s">
        <v>34</v>
      </c>
      <c r="E9" s="17"/>
    </row>
    <row r="10" spans="2:5" ht="18.75" customHeight="1">
      <c r="B10" s="26" t="s">
        <v>24</v>
      </c>
      <c r="C10" s="27">
        <f>C6/POWER(C5/100,2)</f>
        <v>19.25434386548054</v>
      </c>
      <c r="D10" s="60" t="s">
        <v>10</v>
      </c>
      <c r="E10" s="17"/>
    </row>
    <row r="11" spans="2:5" ht="18.75" customHeight="1">
      <c r="B11" s="28" t="s">
        <v>25</v>
      </c>
      <c r="C11" s="29">
        <f>POWER(C6,0.425)*POWER(C5,0.725)*0.007184</f>
        <v>1.7601461499070212</v>
      </c>
      <c r="D11" s="61" t="s">
        <v>20</v>
      </c>
      <c r="E11" s="17"/>
    </row>
    <row r="12" spans="2:5" ht="18.75" customHeight="1">
      <c r="B12" s="28" t="s">
        <v>11</v>
      </c>
      <c r="C12" s="62">
        <f>22*POWER(C5/100,2)</f>
        <v>69.47003799999999</v>
      </c>
      <c r="D12" s="63"/>
      <c r="E12" s="17"/>
    </row>
    <row r="13" spans="2:5" ht="20.25" customHeight="1" thickBot="1">
      <c r="B13" s="42" t="s">
        <v>36</v>
      </c>
      <c r="C13" s="64"/>
      <c r="D13" s="65"/>
      <c r="E13" s="17"/>
    </row>
    <row r="14" spans="2:6" ht="18.75" customHeight="1" thickBot="1">
      <c r="B14" s="39" t="s">
        <v>35</v>
      </c>
      <c r="C14" s="36">
        <f>(1-0.258*IF(C4="m",0,1))*0.741*175*POWER(C3,-0.203)*POWER(C7,-1.154)</f>
        <v>112.12069014424338</v>
      </c>
      <c r="D14" s="40" t="s">
        <v>22</v>
      </c>
      <c r="E14" s="17"/>
      <c r="F14" t="s">
        <v>44</v>
      </c>
    </row>
    <row r="15" spans="2:5" ht="18.75" customHeight="1">
      <c r="B15" s="30" t="s">
        <v>27</v>
      </c>
      <c r="C15" s="66">
        <f>(1-0.15*IF(C4="m",0,1))*(140-C3)*C6/(0.814*C7*10*1000/113.12)</f>
        <v>133.40933660933663</v>
      </c>
      <c r="D15" s="45" t="s">
        <v>19</v>
      </c>
      <c r="E15" s="17"/>
    </row>
    <row r="16" spans="2:5" ht="18.75" customHeight="1">
      <c r="B16" s="28" t="s">
        <v>26</v>
      </c>
      <c r="C16" s="62">
        <f>(1-0.1*IF(C4="m",0,1))*(98-0.8*(C3-20))/C7*(C11/1.73)</f>
        <v>132.0868219177767</v>
      </c>
      <c r="D16" s="46" t="s">
        <v>16</v>
      </c>
      <c r="E16" s="17"/>
    </row>
    <row r="17" spans="2:5" ht="18.75" customHeight="1" thickBot="1">
      <c r="B17" s="42" t="s">
        <v>37</v>
      </c>
      <c r="C17" s="64"/>
      <c r="D17" s="41"/>
      <c r="E17" s="17"/>
    </row>
    <row r="18" spans="2:5" ht="30" customHeight="1" thickBot="1">
      <c r="B18" s="39" t="s">
        <v>35</v>
      </c>
      <c r="C18" s="43">
        <f>83.865*POWER(C8,-1.283)</f>
        <v>36.80780176495325</v>
      </c>
      <c r="D18" s="44" t="s">
        <v>43</v>
      </c>
      <c r="E18" s="17"/>
    </row>
    <row r="19" spans="2:5" ht="30" customHeight="1">
      <c r="B19" s="31" t="s">
        <v>38</v>
      </c>
      <c r="C19" s="32">
        <f>((80.35/C8)-4.32)*C11/1.73</f>
        <v>38.631111514022614</v>
      </c>
      <c r="D19" s="38" t="s">
        <v>41</v>
      </c>
      <c r="E19" s="17"/>
    </row>
    <row r="20" spans="2:5" ht="30" customHeight="1" thickBot="1">
      <c r="B20" s="33" t="s">
        <v>39</v>
      </c>
      <c r="C20" s="34">
        <f>(66.8/C8^1.3)*C11/1.73</f>
        <v>29.505257426996682</v>
      </c>
      <c r="D20" s="37" t="s">
        <v>42</v>
      </c>
      <c r="E20" s="17"/>
    </row>
    <row r="23" spans="2:5" ht="14.25">
      <c r="B23" t="s">
        <v>12</v>
      </c>
      <c r="C23" s="10"/>
      <c r="D23" s="11"/>
      <c r="E23" s="18"/>
    </row>
    <row r="24" spans="2:5" ht="15.75">
      <c r="B24" t="s">
        <v>13</v>
      </c>
      <c r="C24" s="10"/>
      <c r="D24" s="11"/>
      <c r="E24" s="18"/>
    </row>
    <row r="25" spans="2:5" ht="17.25" customHeight="1">
      <c r="B25" s="24" t="s">
        <v>31</v>
      </c>
      <c r="C25" s="24"/>
      <c r="D25" s="24"/>
      <c r="E25" s="24"/>
    </row>
    <row r="26" spans="2:5" ht="13.5" customHeight="1">
      <c r="B26" s="35" t="s">
        <v>32</v>
      </c>
      <c r="C26" s="24"/>
      <c r="D26" s="24"/>
      <c r="E26" s="24"/>
    </row>
    <row r="27" spans="2:5" ht="13.5">
      <c r="B27" s="13" t="s">
        <v>14</v>
      </c>
      <c r="C27" s="12"/>
      <c r="D27" s="12"/>
      <c r="E27" s="19"/>
    </row>
    <row r="28" spans="2:5" ht="15.75" customHeight="1">
      <c r="B28" s="47" t="s">
        <v>17</v>
      </c>
      <c r="C28" s="47"/>
      <c r="D28" s="47"/>
      <c r="E28" s="47"/>
    </row>
    <row r="29" spans="2:5" ht="16.5" customHeight="1">
      <c r="B29" s="48" t="s">
        <v>18</v>
      </c>
      <c r="C29" s="48"/>
      <c r="D29" s="48"/>
      <c r="E29" s="48"/>
    </row>
    <row r="30" ht="13.5">
      <c r="B30" s="13" t="s">
        <v>15</v>
      </c>
    </row>
    <row r="31" spans="2:5" ht="32.25" customHeight="1">
      <c r="B31" s="59" t="s">
        <v>28</v>
      </c>
      <c r="C31" s="59"/>
      <c r="D31" s="59"/>
      <c r="E31" s="47"/>
    </row>
    <row r="32" spans="2:5" ht="13.5">
      <c r="B32" s="13" t="s">
        <v>40</v>
      </c>
      <c r="C32" s="14"/>
      <c r="D32" s="14"/>
      <c r="E32" s="20"/>
    </row>
    <row r="33" ht="15.75">
      <c r="B33" t="s">
        <v>23</v>
      </c>
    </row>
    <row r="35" ht="13.5">
      <c r="B35" s="13" t="s">
        <v>29</v>
      </c>
    </row>
    <row r="36" ht="13.5">
      <c r="B36" s="13" t="s">
        <v>30</v>
      </c>
    </row>
    <row r="38" spans="2:4" ht="27" customHeight="1">
      <c r="B38" s="57" t="s">
        <v>33</v>
      </c>
      <c r="C38" s="58"/>
      <c r="D38" s="58"/>
    </row>
    <row r="39" ht="13.5">
      <c r="B39" s="15"/>
    </row>
  </sheetData>
  <mergeCells count="3">
    <mergeCell ref="D3:D6"/>
    <mergeCell ref="B38:D38"/>
    <mergeCell ref="B31:D31"/>
  </mergeCells>
  <hyperlinks>
    <hyperlink ref="D16" location="Sheet1!B28" display="CLcr (min/ml) ＝[98－[0.8×(年齢－20)] X [1-(性別 X 0.1)] ／SCr X (BSA /1.73)"/>
    <hyperlink ref="D15" location="Sheet1!B31" display="CLcr (min/ml) ＝［(140－年齢) x 体重］　X  [ (1-(性別 x 0.15)] ／（0.814 x SCr x 10 x 1000/113.12）"/>
    <hyperlink ref="D14" location="Sheet1!B33" display="Ccr=0.741x175x［年齢］-0.203x［Scr］-1.154　（女性：x 0.742）"/>
    <hyperlink ref="D11" location="Sheet1!B26" display="DuBois D, DuBois EF. Arch Intern Med. 1916, 17:863–871."/>
    <hyperlink ref="D18" location="Sheet1!B38" display="岐大方式：　Suzuki et al. Prediction of serum vancomycin concentration from cystatin C-based renal function in critically ill patients. (in submission)"/>
    <hyperlink ref="D19" location="Sheet1!B35" display="Hoek FJ, Kemperman FA, Krediet RT. Nephrol Dial Transplant 2003, 18:2024-2031."/>
    <hyperlink ref="D20" location="Sheet1!B36" display="Rule AD, Bergstralh EJ, Slezak JM, Bergert J, Larson TS. Kidney Int. 2006, 69:399-405.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薬剤部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医薬品情報管理室</cp:lastModifiedBy>
  <cp:lastPrinted>2009-08-06T06:38:16Z</cp:lastPrinted>
  <dcterms:created xsi:type="dcterms:W3CDTF">2009-07-29T05:51:06Z</dcterms:created>
  <dcterms:modified xsi:type="dcterms:W3CDTF">2009-08-06T06:38:18Z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